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60" windowHeight="7920" activeTab="0"/>
  </bookViews>
  <sheets>
    <sheet name="ISFM_DSTO" sheetId="1" r:id="rId1"/>
    <sheet name="Sheet2" sheetId="2" r:id="rId2"/>
    <sheet name="Sheet3" sheetId="3" r:id="rId3"/>
    <sheet name="Sheet4" sheetId="4" r:id="rId4"/>
    <sheet name="Sheet5" sheetId="5" r:id="rId5"/>
    <sheet name="ADR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<sst xmlns="http://schemas.openxmlformats.org/spreadsheetml/2006/main" count="209" uniqueCount="90">
  <si>
    <t>Buy</t>
  </si>
  <si>
    <t>Quantity</t>
  </si>
  <si>
    <t>Rate</t>
  </si>
  <si>
    <t>Buy Value</t>
  </si>
  <si>
    <t>Brokerage Rate</t>
  </si>
  <si>
    <t>Brokerage per share</t>
  </si>
  <si>
    <t>Total Brokerage</t>
  </si>
  <si>
    <t>Rate After Brokerage</t>
  </si>
  <si>
    <t>Security Transaction Tax</t>
  </si>
  <si>
    <t>Regulatory Charges</t>
  </si>
  <si>
    <t>Net Value</t>
  </si>
  <si>
    <t>Net Value Per Share</t>
  </si>
  <si>
    <t>Sell</t>
  </si>
  <si>
    <t>Cash Intraday</t>
  </si>
  <si>
    <t>Cash Delivery</t>
  </si>
  <si>
    <t>Service Tax (10%)</t>
  </si>
  <si>
    <t>Stamp Duty (0.01%)</t>
  </si>
  <si>
    <t>10%</t>
  </si>
  <si>
    <t>0.01%</t>
  </si>
  <si>
    <t>0.017%</t>
  </si>
  <si>
    <t>Futures</t>
  </si>
  <si>
    <t>0.00%</t>
  </si>
  <si>
    <t>0.002%</t>
  </si>
  <si>
    <t>0.0037%</t>
  </si>
  <si>
    <t>Options</t>
  </si>
  <si>
    <t>0.055%</t>
  </si>
  <si>
    <t>0.0568%</t>
  </si>
  <si>
    <t>0.025%</t>
  </si>
  <si>
    <t>0.1%</t>
  </si>
  <si>
    <t>Grand Total</t>
  </si>
  <si>
    <t>Count of 0.0031%</t>
  </si>
  <si>
    <t>Total</t>
  </si>
  <si>
    <t>Data</t>
  </si>
  <si>
    <t xml:space="preserve">Sum of  0.310 </t>
  </si>
  <si>
    <t>Count of 0.025%</t>
  </si>
  <si>
    <t>0.00325%</t>
  </si>
  <si>
    <t>Securities Transaction Tax</t>
  </si>
  <si>
    <t>GST (18%)</t>
  </si>
  <si>
    <t>18%</t>
  </si>
  <si>
    <t>0.010%</t>
  </si>
  <si>
    <t>0.05%</t>
  </si>
  <si>
    <t>23-03-2018</t>
  </si>
  <si>
    <t>GST(18%)</t>
  </si>
  <si>
    <t>ISFM - Best Stock Market School</t>
  </si>
  <si>
    <r>
      <t xml:space="preserve">ISFM - </t>
    </r>
    <r>
      <rPr>
        <b/>
        <sz val="12"/>
        <color indexed="10"/>
        <rFont val="Arial"/>
        <family val="2"/>
      </rPr>
      <t>Best Stock Market School</t>
    </r>
  </si>
  <si>
    <t>S.No.</t>
  </si>
  <si>
    <t>Company</t>
  </si>
  <si>
    <t>Ticker</t>
  </si>
  <si>
    <t>Exchange</t>
  </si>
  <si>
    <t>Industry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</si>
  <si>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</si>
  <si>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</si>
  <si>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</si>
  <si>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</si>
  <si>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</si>
  <si>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</si>
  <si>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</si>
  <si>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</si>
  <si>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</si>
  <si>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</si>
  <si>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</si>
  <si>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</si>
  <si>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</si>
  <si>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</si>
  <si>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</si>
  <si>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</si>
  <si>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</si>
  <si>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</si>
  <si>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Vedanta</t>
  </si>
  <si>
    <t>VEDL</t>
  </si>
  <si>
    <t>Construct.&amp;Materials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</si>
  <si>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</si>
  <si>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</si>
  <si>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</si>
  <si>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</si>
  <si>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</si>
  <si>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</si>
  <si>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</si>
  <si>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</si>
  <si>
    <t>Azure Power Global Limited</t>
  </si>
  <si>
    <t>AZRE</t>
  </si>
  <si>
    <t>Solar Power Utility</t>
  </si>
  <si>
    <t>MakeMyTrip Limited</t>
  </si>
  <si>
    <t>MMYT</t>
  </si>
  <si>
    <t>Travel</t>
  </si>
  <si>
    <t>Yatra Online, Inc</t>
  </si>
  <si>
    <t>YTRA</t>
  </si>
  <si>
    <t>Price $</t>
  </si>
  <si>
    <t>2nd Jan 2019</t>
  </si>
  <si>
    <t xml:space="preserve">Top Indian ADR listed in US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</si>
</sst>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"/>
    <numFmt numFmtId="173" formatCode="0.0000"/>
    <numFmt numFmtId="174" formatCode="0.0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0.0000000"/>
    <numFmt numFmtId="180" formatCode="_(* #,##0.0000_);_(* \(#,##0.0000\);_(* &quot;-&quot;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62"/>
      <name val="Arial"/>
      <family val="2"/>
    </font>
    <font>
      <sz val="9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7"/>
      <name val="Arial"/>
      <family val="2"/>
    </font>
    <font>
      <b/>
      <sz val="12"/>
      <color indexed="63"/>
      <name val="Inherit"/>
      <family val="0"/>
    </font>
    <font>
      <sz val="12"/>
      <color indexed="63"/>
      <name val="Inherit"/>
      <family val="0"/>
    </font>
    <font>
      <b/>
      <sz val="12"/>
      <color indexed="17"/>
      <name val="Arial"/>
      <family val="2"/>
    </font>
    <font>
      <b/>
      <sz val="12"/>
      <color indexed="56"/>
      <name val="Inherit"/>
      <family val="0"/>
    </font>
    <font>
      <b/>
      <sz val="12"/>
      <color indexed="56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B050"/>
      <name val="Arial"/>
      <family val="2"/>
    </font>
    <font>
      <b/>
      <sz val="12"/>
      <color rgb="FF404040"/>
      <name val="Inherit"/>
      <family val="0"/>
    </font>
    <font>
      <sz val="12"/>
      <color rgb="FF404040"/>
      <name val="Inherit"/>
      <family val="0"/>
    </font>
    <font>
      <b/>
      <sz val="12"/>
      <color rgb="FF00B050"/>
      <name val="Arial"/>
      <family val="2"/>
    </font>
    <font>
      <b/>
      <sz val="12"/>
      <color theme="3"/>
      <name val="Inherit"/>
      <family val="0"/>
    </font>
    <font>
      <b/>
      <sz val="12"/>
      <color theme="3"/>
      <name val="Arial"/>
      <family val="2"/>
    </font>
    <font>
      <b/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4" fillId="0" borderId="0" xfId="0" applyNumberFormat="1" applyFont="1" applyAlignment="1">
      <alignment/>
    </xf>
    <xf numFmtId="176" fontId="0" fillId="0" borderId="0" xfId="42" applyNumberFormat="1" applyFont="1" applyAlignment="1">
      <alignment/>
    </xf>
    <xf numFmtId="176" fontId="3" fillId="0" borderId="0" xfId="42" applyNumberFormat="1" applyFont="1" applyAlignment="1">
      <alignment/>
    </xf>
    <xf numFmtId="177" fontId="3" fillId="0" borderId="0" xfId="42" applyNumberFormat="1" applyFont="1" applyAlignment="1">
      <alignment/>
    </xf>
    <xf numFmtId="14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43" fontId="5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6" fontId="0" fillId="0" borderId="10" xfId="42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6" fontId="3" fillId="0" borderId="10" xfId="42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2" fontId="0" fillId="16" borderId="10" xfId="0" applyNumberFormat="1" applyFill="1" applyBorder="1" applyAlignment="1">
      <alignment/>
    </xf>
    <xf numFmtId="173" fontId="0" fillId="16" borderId="10" xfId="0" applyNumberFormat="1" applyFill="1" applyBorder="1" applyAlignment="1">
      <alignment/>
    </xf>
    <xf numFmtId="0" fontId="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2" fontId="0" fillId="8" borderId="10" xfId="0" applyNumberFormat="1" applyFill="1" applyBorder="1" applyAlignment="1">
      <alignment/>
    </xf>
    <xf numFmtId="173" fontId="0" fillId="8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/>
    </xf>
    <xf numFmtId="173" fontId="57" fillId="36" borderId="10" xfId="0" applyNumberFormat="1" applyFont="1" applyFill="1" applyBorder="1" applyAlignment="1">
      <alignment/>
    </xf>
    <xf numFmtId="176" fontId="3" fillId="36" borderId="0" xfId="42" applyNumberFormat="1" applyFont="1" applyFill="1" applyAlignment="1">
      <alignment/>
    </xf>
    <xf numFmtId="176" fontId="3" fillId="36" borderId="10" xfId="42" applyNumberFormat="1" applyFont="1" applyFill="1" applyBorder="1" applyAlignment="1">
      <alignment/>
    </xf>
    <xf numFmtId="177" fontId="3" fillId="36" borderId="0" xfId="42" applyNumberFormat="1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8" fillId="37" borderId="10" xfId="0" applyFont="1" applyFill="1" applyBorder="1" applyAlignment="1">
      <alignment horizontal="left" vertical="top" wrapText="1"/>
    </xf>
    <xf numFmtId="0" fontId="58" fillId="12" borderId="10" xfId="0" applyFont="1" applyFill="1" applyBorder="1" applyAlignment="1">
      <alignment horizontal="left" vertical="top" wrapText="1"/>
    </xf>
    <xf numFmtId="0" fontId="61" fillId="7" borderId="10" xfId="0" applyFont="1" applyFill="1" applyBorder="1" applyAlignment="1">
      <alignment horizontal="left" vertical="top" wrapText="1"/>
    </xf>
    <xf numFmtId="0" fontId="7" fillId="13" borderId="0" xfId="0" applyFont="1" applyFill="1" applyAlignment="1">
      <alignment/>
    </xf>
    <xf numFmtId="2" fontId="0" fillId="33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 wrapText="1"/>
    </xf>
    <xf numFmtId="0" fontId="63" fillId="36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Data Count of 0.0031%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GST (18%)</c:v>
              </c:pt>
              <c:pt idx="1">
                <c:v>Stamp Duty (0.01%)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</c:ser>
        <c:ser>
          <c:idx val="1"/>
          <c:order val="1"/>
          <c:tx>
            <c:v>Data Sum of  0.310 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GST (18%)</c:v>
              </c:pt>
              <c:pt idx="1">
                <c:v>Stamp Duty (0.01%)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0.2575</c:v>
              </c:pt>
              <c:pt idx="1">
                <c:v>0.2</c:v>
              </c:pt>
              <c:pt idx="2">
                <c:v>0.4575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[0]Sheet5!PivotTable2</c:name>
  </c:pivotSource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Count of 0.025%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Regulatory Charges</c:v>
              </c:pt>
              <c:pt idx="1">
                <c:v>Stamp Duty (0.01%)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</c:ser>
        <c:axId val="11621780"/>
        <c:axId val="37487157"/>
      </c:barChart>
      <c:catAx>
        <c:axId val="1162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7157"/>
        <c:crosses val="autoZero"/>
        <c:auto val="0"/>
        <c:lblOffset val="100"/>
        <c:tickLblSkip val="1"/>
        <c:noMultiLvlLbl val="0"/>
      </c:catAx>
      <c:valAx>
        <c:axId val="37487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1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0</xdr:rowOff>
    </xdr:from>
    <xdr:to>
      <xdr:col>6</xdr:col>
      <xdr:colOff>447675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52425" y="178117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95650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3:C15" sheet="ISFM_DSTO"/>
  </cacheSource>
  <cacheFields count="3">
    <cacheField name="Regulatory Charges">
      <sharedItems containsMixedTypes="0" count="2">
        <s v="Stamp Duty (0.01%)"/>
        <s v="Service Tax (12.36%)"/>
      </sharedItems>
    </cacheField>
    <cacheField name="0.0031%">
      <sharedItems containsMixedTypes="0"/>
    </cacheField>
    <cacheField name=" 0.310 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2:B14" sheet="ISFM_DSTO"/>
  </cacheSource>
  <cacheFields count="2">
    <cacheField name="Security Transaction Tax">
      <sharedItems containsMixedTypes="0" count="2">
        <s v="Regulatory Charges"/>
        <s v="Stamp Duty (0.01%)"/>
      </sharedItems>
    </cacheField>
    <cacheField name="0.025%">
      <sharedItems containsMixedTypes="0" count="2">
        <s v="0.0031%"/>
        <s v="0.002%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C5" firstHeaderRow="1" firstDataRow="2" firstDataCol="1"/>
  <pivotFields count="3">
    <pivotField axis="axisRow" compact="0" outline="0" subtotalTop="0" showAll="0">
      <items count="3">
        <item n="GST (18%)"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0.0031%" fld="1" subtotal="count" baseField="0" baseItem="0"/>
    <dataField name="Sum of  0.310 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5" firstHeaderRow="2" firstDataRow="2" firstDataCol="1"/>
  <pivotFields count="2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0.025%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40" zoomScaleNormal="140" zoomScalePageLayoutView="0" workbookViewId="0" topLeftCell="B1">
      <selection activeCell="K17" sqref="K17"/>
    </sheetView>
  </sheetViews>
  <sheetFormatPr defaultColWidth="9.140625" defaultRowHeight="12.75"/>
  <cols>
    <col min="1" max="1" width="22.00390625" style="0" bestFit="1" customWidth="1"/>
    <col min="2" max="2" width="7.8515625" style="2" customWidth="1"/>
    <col min="3" max="3" width="13.57421875" style="1" customWidth="1"/>
    <col min="4" max="4" width="13.140625" style="0" customWidth="1"/>
    <col min="5" max="5" width="4.421875" style="0" customWidth="1"/>
    <col min="6" max="6" width="9.57421875" style="0" bestFit="1" customWidth="1"/>
    <col min="7" max="7" width="13.140625" style="0" customWidth="1"/>
    <col min="8" max="8" width="14.57421875" style="0" customWidth="1"/>
    <col min="9" max="9" width="4.28125" style="0" customWidth="1"/>
    <col min="10" max="10" width="7.7109375" style="0" customWidth="1"/>
    <col min="11" max="11" width="11.57421875" style="0" customWidth="1"/>
    <col min="12" max="12" width="11.7109375" style="0" customWidth="1"/>
    <col min="13" max="13" width="4.57421875" style="0" customWidth="1"/>
    <col min="15" max="15" width="10.140625" style="0" bestFit="1" customWidth="1"/>
    <col min="16" max="16" width="11.57421875" style="0" customWidth="1"/>
    <col min="19" max="20" width="10.140625" style="0" bestFit="1" customWidth="1"/>
  </cols>
  <sheetData>
    <row r="1" spans="1:20" ht="12.75">
      <c r="A1" s="72" t="s">
        <v>44</v>
      </c>
      <c r="B1" s="75" t="s">
        <v>13</v>
      </c>
      <c r="C1" s="75"/>
      <c r="D1" s="75"/>
      <c r="E1" s="71"/>
      <c r="F1" s="59"/>
      <c r="G1" s="60" t="s">
        <v>14</v>
      </c>
      <c r="H1" s="60"/>
      <c r="I1" s="71"/>
      <c r="J1" s="71" t="s">
        <v>20</v>
      </c>
      <c r="K1" s="71"/>
      <c r="L1" s="71"/>
      <c r="M1" s="71"/>
      <c r="N1" s="71" t="s">
        <v>24</v>
      </c>
      <c r="O1" s="71"/>
      <c r="P1" s="71"/>
      <c r="R1" s="71" t="s">
        <v>24</v>
      </c>
      <c r="S1" s="71"/>
      <c r="T1" s="71"/>
    </row>
    <row r="2" spans="1:20" ht="12.75">
      <c r="A2" s="73"/>
      <c r="B2" s="3"/>
      <c r="C2" s="3"/>
      <c r="D2" s="3"/>
      <c r="E2" s="71"/>
      <c r="F2" s="3"/>
      <c r="G2" s="5"/>
      <c r="H2" s="5"/>
      <c r="I2" s="71"/>
      <c r="J2" s="3"/>
      <c r="K2" s="3"/>
      <c r="L2" s="3"/>
      <c r="M2" s="71"/>
      <c r="N2" s="3"/>
      <c r="O2" s="20"/>
      <c r="P2" s="20"/>
      <c r="R2" s="3"/>
      <c r="S2" s="20"/>
      <c r="T2" s="20"/>
    </row>
    <row r="3" spans="1:20" ht="12.75">
      <c r="A3" s="73"/>
      <c r="B3" s="4"/>
      <c r="C3" s="47" t="s">
        <v>0</v>
      </c>
      <c r="D3" s="50" t="s">
        <v>12</v>
      </c>
      <c r="E3" s="71"/>
      <c r="F3" s="5"/>
      <c r="G3" s="47" t="s">
        <v>0</v>
      </c>
      <c r="H3" s="50" t="s">
        <v>12</v>
      </c>
      <c r="I3" s="71"/>
      <c r="J3" s="5"/>
      <c r="K3" s="5" t="s">
        <v>0</v>
      </c>
      <c r="L3" s="5" t="s">
        <v>12</v>
      </c>
      <c r="M3" s="71"/>
      <c r="N3" s="5"/>
      <c r="O3" s="5" t="s">
        <v>0</v>
      </c>
      <c r="P3" s="5" t="s">
        <v>12</v>
      </c>
      <c r="R3" s="5"/>
      <c r="S3" s="5" t="s">
        <v>0</v>
      </c>
      <c r="T3" s="5" t="s">
        <v>12</v>
      </c>
    </row>
    <row r="4" spans="1:20" ht="12.75">
      <c r="A4" s="74"/>
      <c r="B4" s="4"/>
      <c r="C4" s="48"/>
      <c r="D4" s="51"/>
      <c r="E4" s="71"/>
      <c r="F4" s="7"/>
      <c r="G4" s="61"/>
      <c r="H4" s="51"/>
      <c r="I4" s="71"/>
      <c r="J4" s="7"/>
      <c r="K4" s="7"/>
      <c r="L4" s="7"/>
      <c r="M4" s="71"/>
      <c r="N4" s="7"/>
      <c r="O4" s="7"/>
      <c r="P4" s="7"/>
      <c r="R4" s="7"/>
      <c r="S4" s="7"/>
      <c r="T4" s="7"/>
    </row>
    <row r="5" spans="1:20" ht="12.75">
      <c r="A5" s="44" t="s">
        <v>1</v>
      </c>
      <c r="B5" s="4"/>
      <c r="C5" s="48">
        <v>1000</v>
      </c>
      <c r="D5" s="52">
        <v>1000</v>
      </c>
      <c r="E5" s="71"/>
      <c r="F5" s="6"/>
      <c r="G5" s="48">
        <v>1000</v>
      </c>
      <c r="H5" s="52">
        <v>1000</v>
      </c>
      <c r="I5" s="71"/>
      <c r="J5" s="7"/>
      <c r="K5" s="6">
        <v>75</v>
      </c>
      <c r="L5" s="6">
        <v>75</v>
      </c>
      <c r="M5" s="71"/>
      <c r="N5" s="7"/>
      <c r="O5" s="6">
        <v>1000</v>
      </c>
      <c r="P5" s="6">
        <v>900</v>
      </c>
      <c r="R5" s="7"/>
      <c r="S5" s="6">
        <v>900</v>
      </c>
      <c r="T5" s="6">
        <v>700</v>
      </c>
    </row>
    <row r="6" spans="1:20" ht="12.75">
      <c r="A6" s="44" t="s">
        <v>2</v>
      </c>
      <c r="B6" s="4"/>
      <c r="C6" s="48">
        <v>500</v>
      </c>
      <c r="D6" s="52">
        <v>500</v>
      </c>
      <c r="E6" s="71"/>
      <c r="F6" s="6"/>
      <c r="G6" s="48">
        <v>500</v>
      </c>
      <c r="H6" s="52">
        <v>500</v>
      </c>
      <c r="I6" s="71"/>
      <c r="J6" s="7"/>
      <c r="K6" s="6">
        <v>10800</v>
      </c>
      <c r="L6" s="6">
        <v>8150</v>
      </c>
      <c r="M6" s="71"/>
      <c r="N6" s="7"/>
      <c r="O6" s="6">
        <v>144</v>
      </c>
      <c r="P6" s="16">
        <v>206.11666666666667</v>
      </c>
      <c r="R6" s="7"/>
      <c r="S6" s="6">
        <v>166</v>
      </c>
      <c r="T6" s="16">
        <v>175</v>
      </c>
    </row>
    <row r="7" spans="1:20" ht="12.75">
      <c r="A7" s="44" t="s">
        <v>3</v>
      </c>
      <c r="B7" s="4"/>
      <c r="C7" s="48">
        <f>C6*C5</f>
        <v>500000</v>
      </c>
      <c r="D7" s="52">
        <f>D6*D5</f>
        <v>500000</v>
      </c>
      <c r="E7" s="71"/>
      <c r="F7" s="6"/>
      <c r="G7" s="48">
        <f>G6*G5</f>
        <v>500000</v>
      </c>
      <c r="H7" s="52">
        <f>H6*H5</f>
        <v>500000</v>
      </c>
      <c r="I7" s="71"/>
      <c r="J7" s="7"/>
      <c r="K7" s="6">
        <f>K6*K5</f>
        <v>810000</v>
      </c>
      <c r="L7" s="6">
        <f>L6*L5</f>
        <v>611250</v>
      </c>
      <c r="M7" s="71"/>
      <c r="N7" s="7"/>
      <c r="O7" s="6">
        <f>O6*O5</f>
        <v>144000</v>
      </c>
      <c r="P7" s="6">
        <f>P6*P5</f>
        <v>185505</v>
      </c>
      <c r="R7" s="7"/>
      <c r="S7" s="6">
        <f>S6*S5</f>
        <v>149400</v>
      </c>
      <c r="T7" s="6">
        <f>T6*T5</f>
        <v>122500</v>
      </c>
    </row>
    <row r="8" spans="1:20" ht="12.75">
      <c r="A8" s="44" t="s">
        <v>4</v>
      </c>
      <c r="B8" s="4"/>
      <c r="C8" s="49">
        <v>0.02</v>
      </c>
      <c r="D8" s="53">
        <v>0.02</v>
      </c>
      <c r="E8" s="71"/>
      <c r="F8" s="6"/>
      <c r="G8" s="48">
        <v>0.2</v>
      </c>
      <c r="H8" s="52">
        <v>0.2</v>
      </c>
      <c r="I8" s="71"/>
      <c r="J8" s="7"/>
      <c r="K8" s="6">
        <v>0.02</v>
      </c>
      <c r="L8" s="6">
        <v>0.02</v>
      </c>
      <c r="M8" s="71"/>
      <c r="N8" s="7"/>
      <c r="O8" s="6"/>
      <c r="P8" s="6">
        <v>1</v>
      </c>
      <c r="R8" s="7"/>
      <c r="S8" s="6"/>
      <c r="T8" s="6"/>
    </row>
    <row r="9" spans="1:20" ht="12.75">
      <c r="A9" s="44" t="s">
        <v>5</v>
      </c>
      <c r="B9" s="4"/>
      <c r="C9" s="49">
        <f>C6*C8%</f>
        <v>0.1</v>
      </c>
      <c r="D9" s="53">
        <f>D6*D8%</f>
        <v>0.1</v>
      </c>
      <c r="E9" s="71"/>
      <c r="F9" s="6"/>
      <c r="G9" s="49">
        <f>G6*G8%</f>
        <v>1</v>
      </c>
      <c r="H9" s="52">
        <f>H6*H8%</f>
        <v>1</v>
      </c>
      <c r="I9" s="71"/>
      <c r="J9" s="7"/>
      <c r="K9" s="16">
        <f>K6*K8%</f>
        <v>2.16</v>
      </c>
      <c r="L9" s="16">
        <f>L6*L8%</f>
        <v>1.6300000000000001</v>
      </c>
      <c r="M9" s="71"/>
      <c r="N9" s="7"/>
      <c r="O9" s="16">
        <v>2</v>
      </c>
      <c r="P9" s="16">
        <f>P6*P8%</f>
        <v>2.061166666666667</v>
      </c>
      <c r="R9" s="7"/>
      <c r="S9" s="16">
        <v>2</v>
      </c>
      <c r="T9" s="16">
        <v>2</v>
      </c>
    </row>
    <row r="10" spans="1:20" ht="12.75">
      <c r="A10" s="44" t="s">
        <v>6</v>
      </c>
      <c r="B10" s="4"/>
      <c r="C10" s="70">
        <f>C7*C8%</f>
        <v>100</v>
      </c>
      <c r="D10" s="52">
        <f>D7*D8%</f>
        <v>100</v>
      </c>
      <c r="E10" s="71"/>
      <c r="F10" s="6"/>
      <c r="G10" s="70">
        <f>G7*G8%</f>
        <v>1000</v>
      </c>
      <c r="H10" s="52">
        <f>H7*H8%</f>
        <v>1000</v>
      </c>
      <c r="I10" s="71"/>
      <c r="J10" s="7"/>
      <c r="K10" s="6">
        <f>K7*K8%</f>
        <v>162</v>
      </c>
      <c r="L10" s="6">
        <f>L7*L8%</f>
        <v>122.25</v>
      </c>
      <c r="M10" s="71"/>
      <c r="N10" s="7"/>
      <c r="O10" s="6">
        <f>O9*O5</f>
        <v>2000</v>
      </c>
      <c r="P10" s="6">
        <f>P9*P5</f>
        <v>1855.0500000000002</v>
      </c>
      <c r="R10" s="7"/>
      <c r="S10" s="6">
        <f>S9*S5</f>
        <v>1800</v>
      </c>
      <c r="T10" s="6">
        <f>T9*T5</f>
        <v>1400</v>
      </c>
    </row>
    <row r="11" spans="1:20" ht="12.75">
      <c r="A11" s="44" t="s">
        <v>7</v>
      </c>
      <c r="B11" s="4"/>
      <c r="C11" s="49">
        <f>C6+C9</f>
        <v>500.1</v>
      </c>
      <c r="D11" s="53">
        <f>D6-D9</f>
        <v>499.9</v>
      </c>
      <c r="E11" s="71"/>
      <c r="F11" s="6"/>
      <c r="G11" s="49">
        <f>G6+G9</f>
        <v>501</v>
      </c>
      <c r="H11" s="52">
        <f>H6-H9</f>
        <v>499</v>
      </c>
      <c r="I11" s="71"/>
      <c r="J11" s="7"/>
      <c r="K11" s="6">
        <f>K6+K9</f>
        <v>10802.16</v>
      </c>
      <c r="L11" s="16">
        <f>L6-L9</f>
        <v>8148.37</v>
      </c>
      <c r="M11" s="71"/>
      <c r="N11" s="7"/>
      <c r="O11" s="6">
        <f>O6+O9</f>
        <v>146</v>
      </c>
      <c r="P11" s="16">
        <f>P6-P9</f>
        <v>204.0555</v>
      </c>
      <c r="R11" s="7"/>
      <c r="S11" s="6">
        <f>S6+S9</f>
        <v>168</v>
      </c>
      <c r="T11" s="16">
        <f>T6-T9</f>
        <v>173</v>
      </c>
    </row>
    <row r="12" spans="1:20" ht="12.75">
      <c r="A12" s="42" t="s">
        <v>36</v>
      </c>
      <c r="B12" s="54" t="s">
        <v>27</v>
      </c>
      <c r="C12" s="56">
        <v>0</v>
      </c>
      <c r="D12" s="55">
        <f>D7*0.02412%</f>
        <v>120.6</v>
      </c>
      <c r="E12" s="71"/>
      <c r="F12" s="54" t="s">
        <v>28</v>
      </c>
      <c r="G12" s="10">
        <f>G7*0.124918%</f>
        <v>624.5899999999999</v>
      </c>
      <c r="H12" s="18">
        <f>H7*0.125%</f>
        <v>625</v>
      </c>
      <c r="I12" s="71"/>
      <c r="J12" s="4" t="s">
        <v>39</v>
      </c>
      <c r="K12" s="17">
        <v>0</v>
      </c>
      <c r="L12" s="18">
        <f>L7*0.016938%</f>
        <v>103.53352500000001</v>
      </c>
      <c r="M12" s="71"/>
      <c r="N12" s="4" t="s">
        <v>40</v>
      </c>
      <c r="O12" s="17">
        <v>0</v>
      </c>
      <c r="P12" s="18">
        <f>P7*0.05%</f>
        <v>92.7525</v>
      </c>
      <c r="R12" s="4" t="s">
        <v>40</v>
      </c>
      <c r="S12" s="17">
        <v>0</v>
      </c>
      <c r="T12" s="18">
        <f>T7*0.0172%</f>
        <v>21.07</v>
      </c>
    </row>
    <row r="13" spans="1:20" ht="12.75">
      <c r="A13" s="43" t="s">
        <v>9</v>
      </c>
      <c r="B13" s="54" t="s">
        <v>35</v>
      </c>
      <c r="C13" s="57">
        <f>C7*0.00325%</f>
        <v>16.25</v>
      </c>
      <c r="D13" s="55">
        <f>D7*0.0037%</f>
        <v>18.500000000000004</v>
      </c>
      <c r="E13" s="71"/>
      <c r="F13" s="54" t="s">
        <v>23</v>
      </c>
      <c r="G13" s="19">
        <f>G7*0.0037%</f>
        <v>18.500000000000004</v>
      </c>
      <c r="H13" s="18">
        <f>H7*0.0037%</f>
        <v>18.500000000000004</v>
      </c>
      <c r="I13" s="71"/>
      <c r="J13" s="4" t="s">
        <v>23</v>
      </c>
      <c r="K13" s="19">
        <f>K7*0.0037%</f>
        <v>29.970000000000002</v>
      </c>
      <c r="L13" s="18">
        <f>L7*0.0037%</f>
        <v>22.616250000000004</v>
      </c>
      <c r="M13" s="71"/>
      <c r="N13" s="4" t="s">
        <v>25</v>
      </c>
      <c r="O13" s="19">
        <f>O7*0.0568%</f>
        <v>81.792</v>
      </c>
      <c r="P13" s="18">
        <f>P7*0.0568%</f>
        <v>105.36684000000001</v>
      </c>
      <c r="R13" s="4" t="s">
        <v>26</v>
      </c>
      <c r="S13" s="19">
        <f>S7*0.0568%</f>
        <v>84.8592</v>
      </c>
      <c r="T13" s="18">
        <f>T7*0.0568%</f>
        <v>69.58</v>
      </c>
    </row>
    <row r="14" spans="1:20" ht="12.75">
      <c r="A14" s="45" t="s">
        <v>16</v>
      </c>
      <c r="B14" s="54" t="s">
        <v>22</v>
      </c>
      <c r="C14" s="58">
        <f>C7*0.002%</f>
        <v>10</v>
      </c>
      <c r="D14" s="55">
        <f>D7*0.002%</f>
        <v>10</v>
      </c>
      <c r="E14" s="71"/>
      <c r="F14" s="54" t="s">
        <v>18</v>
      </c>
      <c r="G14" s="11">
        <f>G7*0.01%</f>
        <v>50</v>
      </c>
      <c r="H14" s="18">
        <f>H7*0.01%</f>
        <v>50</v>
      </c>
      <c r="I14" s="71"/>
      <c r="J14" s="4" t="s">
        <v>22</v>
      </c>
      <c r="K14" s="19">
        <f>K7*0.002%</f>
        <v>16.200000000000003</v>
      </c>
      <c r="L14" s="18">
        <f>L7*0.002%</f>
        <v>12.225000000000001</v>
      </c>
      <c r="M14" s="71"/>
      <c r="N14" s="4" t="s">
        <v>22</v>
      </c>
      <c r="O14" s="19">
        <f>O7*0.002%</f>
        <v>2.8800000000000003</v>
      </c>
      <c r="P14" s="18">
        <f>P7*0.002%</f>
        <v>3.7101</v>
      </c>
      <c r="R14" s="4" t="s">
        <v>22</v>
      </c>
      <c r="S14" s="19">
        <f>S7*0.002%</f>
        <v>2.9880000000000004</v>
      </c>
      <c r="T14" s="18">
        <f>T7*0.002%</f>
        <v>2.45</v>
      </c>
    </row>
    <row r="15" spans="1:20" ht="12.75">
      <c r="A15" s="46" t="s">
        <v>37</v>
      </c>
      <c r="B15" s="54" t="s">
        <v>38</v>
      </c>
      <c r="C15" s="56">
        <f>C10*18%</f>
        <v>18</v>
      </c>
      <c r="D15" s="55">
        <f>D10*10.3%</f>
        <v>10.3</v>
      </c>
      <c r="E15" s="71"/>
      <c r="F15" s="54" t="s">
        <v>38</v>
      </c>
      <c r="G15" s="10">
        <f>G10*18%</f>
        <v>180</v>
      </c>
      <c r="H15" s="18">
        <f>H10*10.3%</f>
        <v>103.00000000000001</v>
      </c>
      <c r="I15" s="71"/>
      <c r="J15" s="4" t="s">
        <v>38</v>
      </c>
      <c r="K15" s="19">
        <f>K10*18%</f>
        <v>29.16</v>
      </c>
      <c r="L15" s="18">
        <f>L10*10.3%</f>
        <v>12.591750000000001</v>
      </c>
      <c r="M15" s="71"/>
      <c r="N15" s="4" t="s">
        <v>38</v>
      </c>
      <c r="O15" s="19">
        <f>O10*18%</f>
        <v>360</v>
      </c>
      <c r="P15" s="18">
        <f>P10*10.3%</f>
        <v>191.07015000000004</v>
      </c>
      <c r="R15" s="4" t="s">
        <v>38</v>
      </c>
      <c r="S15" s="19">
        <f>S10*18%</f>
        <v>324</v>
      </c>
      <c r="T15" s="18">
        <f>T10*18%</f>
        <v>252</v>
      </c>
    </row>
    <row r="16" spans="1:20" ht="12.75">
      <c r="A16" s="29" t="s">
        <v>10</v>
      </c>
      <c r="B16" s="4"/>
      <c r="C16" s="48">
        <f>C7+C10+C13+C14+C15</f>
        <v>500144.25</v>
      </c>
      <c r="D16" s="52">
        <f>D7-(D10+D12+D13+D14+D15)</f>
        <v>499740.6</v>
      </c>
      <c r="E16" s="71"/>
      <c r="F16" s="13"/>
      <c r="G16" s="48">
        <f>G7+G10+G13+G14+G15+G12</f>
        <v>501873.09</v>
      </c>
      <c r="H16" s="52">
        <f>H7-(H10+H12+H13+H14+H15)</f>
        <v>498203.5</v>
      </c>
      <c r="I16" s="71"/>
      <c r="J16" s="7"/>
      <c r="K16" s="6">
        <f>K7+K10+K13+K14+K15</f>
        <v>810237.33</v>
      </c>
      <c r="L16" s="6">
        <f>L7-(L10+L12+L13+L14+L15)</f>
        <v>610976.783475</v>
      </c>
      <c r="M16" s="71"/>
      <c r="N16" s="7"/>
      <c r="O16" s="6">
        <f>O7+O10+O13+O14+O15</f>
        <v>146444.672</v>
      </c>
      <c r="P16" s="6">
        <f>P7-(P10+P12+P13+P14+P15)</f>
        <v>183257.05041</v>
      </c>
      <c r="R16" s="7"/>
      <c r="S16" s="6">
        <f>S7+S10+S13+S14+S15</f>
        <v>151611.84720000002</v>
      </c>
      <c r="T16" s="6">
        <f>T7-(T10+T12+T13+T14+T15)</f>
        <v>120754.9</v>
      </c>
    </row>
    <row r="17" spans="1:20" ht="12.75">
      <c r="A17" s="29" t="s">
        <v>11</v>
      </c>
      <c r="B17" s="4"/>
      <c r="C17" s="48">
        <f>C16/C5</f>
        <v>500.14425</v>
      </c>
      <c r="D17" s="52">
        <f>D16/D5</f>
        <v>499.7406</v>
      </c>
      <c r="E17" s="71"/>
      <c r="F17" s="6"/>
      <c r="G17" s="48">
        <f>G16/G5</f>
        <v>501.87309000000005</v>
      </c>
      <c r="H17" s="52">
        <f>H16/H5</f>
        <v>498.2035</v>
      </c>
      <c r="I17" s="71"/>
      <c r="J17" s="7"/>
      <c r="K17" s="6">
        <f>K16/K5</f>
        <v>10803.1644</v>
      </c>
      <c r="L17" s="6">
        <f>L16/L5</f>
        <v>8146.357112999999</v>
      </c>
      <c r="M17" s="71"/>
      <c r="N17" s="7"/>
      <c r="O17" s="6">
        <f>O16/O5</f>
        <v>146.444672</v>
      </c>
      <c r="P17" s="6">
        <f>P16/P5</f>
        <v>203.6189449</v>
      </c>
      <c r="R17" s="7"/>
      <c r="S17" s="6">
        <f>S16/S5</f>
        <v>168.45760800000002</v>
      </c>
      <c r="T17" s="6">
        <f>T16/T5</f>
        <v>172.507</v>
      </c>
    </row>
    <row r="27" ht="12.75">
      <c r="D27" s="1"/>
    </row>
    <row r="31" ht="12.75">
      <c r="G31" s="14"/>
    </row>
  </sheetData>
  <sheetProtection/>
  <mergeCells count="8">
    <mergeCell ref="N1:P1"/>
    <mergeCell ref="M1:M17"/>
    <mergeCell ref="R1:T1"/>
    <mergeCell ref="A1:A4"/>
    <mergeCell ref="E1:E17"/>
    <mergeCell ref="I1:I17"/>
    <mergeCell ref="J1:L1"/>
    <mergeCell ref="B1:D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30">
      <selection activeCell="B48" sqref="B48"/>
    </sheetView>
  </sheetViews>
  <sheetFormatPr defaultColWidth="9.140625" defaultRowHeight="12.75"/>
  <cols>
    <col min="1" max="1" width="22.00390625" style="0" bestFit="1" customWidth="1"/>
    <col min="3" max="4" width="9.57421875" style="0" customWidth="1"/>
    <col min="5" max="6" width="10.57421875" style="0" bestFit="1" customWidth="1"/>
    <col min="7" max="8" width="9.57421875" style="0" bestFit="1" customWidth="1"/>
    <col min="10" max="11" width="10.57421875" style="0" bestFit="1" customWidth="1"/>
    <col min="12" max="12" width="10.57421875" style="0" customWidth="1"/>
  </cols>
  <sheetData>
    <row r="1" spans="2:11" ht="12.75">
      <c r="B1" s="71" t="s">
        <v>20</v>
      </c>
      <c r="C1" s="71"/>
      <c r="D1" s="71"/>
      <c r="E1" s="12"/>
      <c r="F1" s="12"/>
      <c r="J1" s="12"/>
      <c r="K1" s="12"/>
    </row>
    <row r="2" spans="2:8" ht="12.75">
      <c r="B2" s="5"/>
      <c r="C2" s="5" t="s">
        <v>0</v>
      </c>
      <c r="D2" s="5" t="s">
        <v>12</v>
      </c>
      <c r="E2" s="5" t="s">
        <v>0</v>
      </c>
      <c r="F2" s="5" t="s">
        <v>12</v>
      </c>
      <c r="G2" s="5" t="s">
        <v>0</v>
      </c>
      <c r="H2" s="5" t="s">
        <v>12</v>
      </c>
    </row>
    <row r="3" spans="2:8" ht="12.75"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6">
        <v>200</v>
      </c>
      <c r="D4" s="6">
        <v>752</v>
      </c>
      <c r="E4" s="6">
        <v>376</v>
      </c>
      <c r="F4" s="6">
        <v>376</v>
      </c>
      <c r="G4" s="6">
        <v>312</v>
      </c>
      <c r="H4" s="6">
        <v>9550</v>
      </c>
    </row>
    <row r="5" spans="1:8" ht="12.75">
      <c r="A5" s="7" t="s">
        <v>2</v>
      </c>
      <c r="B5" s="7"/>
      <c r="C5" s="6">
        <v>2495</v>
      </c>
      <c r="D5" s="6">
        <v>571.5</v>
      </c>
      <c r="E5" s="6">
        <v>846.2</v>
      </c>
      <c r="F5" s="6">
        <v>842.6</v>
      </c>
      <c r="G5" s="6">
        <v>894.4</v>
      </c>
      <c r="H5" s="6">
        <v>33.1</v>
      </c>
    </row>
    <row r="6" spans="1:8" ht="12.75">
      <c r="A6" s="7" t="s">
        <v>3</v>
      </c>
      <c r="B6" s="7"/>
      <c r="C6" s="6">
        <f aca="true" t="shared" si="0" ref="C6:H6">C5*C4</f>
        <v>499000</v>
      </c>
      <c r="D6" s="6">
        <f t="shared" si="0"/>
        <v>429768</v>
      </c>
      <c r="E6" s="6">
        <f t="shared" si="0"/>
        <v>318171.2</v>
      </c>
      <c r="F6" s="6">
        <f t="shared" si="0"/>
        <v>316817.60000000003</v>
      </c>
      <c r="G6" s="6">
        <f t="shared" si="0"/>
        <v>279052.8</v>
      </c>
      <c r="H6" s="6">
        <f t="shared" si="0"/>
        <v>316105</v>
      </c>
    </row>
    <row r="7" spans="1:8" ht="12.75">
      <c r="A7" s="7" t="s">
        <v>4</v>
      </c>
      <c r="B7" s="7"/>
      <c r="C7" s="6">
        <v>0.05</v>
      </c>
      <c r="D7" s="6">
        <v>0.05</v>
      </c>
      <c r="E7" s="6">
        <v>0.05</v>
      </c>
      <c r="F7" s="6">
        <v>0.05</v>
      </c>
      <c r="G7" s="6">
        <v>0.05</v>
      </c>
      <c r="H7" s="6">
        <v>0.05</v>
      </c>
    </row>
    <row r="8" spans="1:8" ht="12.75">
      <c r="A8" s="7" t="s">
        <v>5</v>
      </c>
      <c r="B8" s="7"/>
      <c r="C8" s="6">
        <f aca="true" t="shared" si="1" ref="C8:H8">C5*C7%</f>
        <v>1.2475</v>
      </c>
      <c r="D8" s="6">
        <f t="shared" si="1"/>
        <v>0.28575</v>
      </c>
      <c r="E8" s="6">
        <f t="shared" si="1"/>
        <v>0.42310000000000003</v>
      </c>
      <c r="F8" s="6">
        <f t="shared" si="1"/>
        <v>0.4213</v>
      </c>
      <c r="G8" s="6">
        <f t="shared" si="1"/>
        <v>0.4472</v>
      </c>
      <c r="H8" s="6">
        <f t="shared" si="1"/>
        <v>0.016550000000000002</v>
      </c>
    </row>
    <row r="9" spans="1:8" ht="12.75">
      <c r="A9" s="7" t="s">
        <v>6</v>
      </c>
      <c r="B9" s="7"/>
      <c r="C9" s="6">
        <f aca="true" t="shared" si="2" ref="C9:H9">C6*C7%</f>
        <v>249.5</v>
      </c>
      <c r="D9" s="6">
        <f t="shared" si="2"/>
        <v>214.88400000000001</v>
      </c>
      <c r="E9" s="6">
        <f t="shared" si="2"/>
        <v>159.0856</v>
      </c>
      <c r="F9" s="6">
        <f t="shared" si="2"/>
        <v>158.4088</v>
      </c>
      <c r="G9" s="6">
        <f t="shared" si="2"/>
        <v>139.5264</v>
      </c>
      <c r="H9" s="6">
        <f t="shared" si="2"/>
        <v>158.0525</v>
      </c>
    </row>
    <row r="10" spans="1:8" ht="12.75">
      <c r="A10" s="7" t="s">
        <v>7</v>
      </c>
      <c r="B10" s="7"/>
      <c r="C10" s="6">
        <f>C5+C8</f>
        <v>2496.2475</v>
      </c>
      <c r="D10" s="6">
        <f>D5-D8</f>
        <v>571.21425</v>
      </c>
      <c r="E10" s="6">
        <f>E5+E8</f>
        <v>846.6231</v>
      </c>
      <c r="F10" s="6">
        <f>F5-F8</f>
        <v>842.1787</v>
      </c>
      <c r="G10" s="6">
        <f>G5+G8</f>
        <v>894.8471999999999</v>
      </c>
      <c r="H10" s="6">
        <f>H5-H8</f>
        <v>33.08345</v>
      </c>
    </row>
    <row r="11" spans="1:13" ht="12.75">
      <c r="A11" s="7" t="s">
        <v>8</v>
      </c>
      <c r="B11" s="4" t="s">
        <v>18</v>
      </c>
      <c r="C11" s="9">
        <v>0</v>
      </c>
      <c r="D11" s="8">
        <f>D6*0.01%</f>
        <v>42.976800000000004</v>
      </c>
      <c r="E11" s="9">
        <v>0</v>
      </c>
      <c r="F11" s="8">
        <f>F6*0.01%</f>
        <v>31.681760000000004</v>
      </c>
      <c r="G11" s="9">
        <v>0</v>
      </c>
      <c r="H11" s="8">
        <f>H6*0.01%</f>
        <v>31.610500000000002</v>
      </c>
      <c r="M11" s="8">
        <v>54</v>
      </c>
    </row>
    <row r="12" spans="1:13" ht="12.75">
      <c r="A12" s="7" t="s">
        <v>9</v>
      </c>
      <c r="B12" s="4" t="s">
        <v>21</v>
      </c>
      <c r="C12" s="10">
        <f>C6*0.0037%</f>
        <v>18.463</v>
      </c>
      <c r="D12" s="8">
        <f>D6*0.004%</f>
        <v>17.190720000000002</v>
      </c>
      <c r="E12" s="11">
        <f>E6*0.0039%</f>
        <v>12.4086768</v>
      </c>
      <c r="F12" s="8">
        <f>F6*0.0039%</f>
        <v>12.355886400000001</v>
      </c>
      <c r="G12" s="11">
        <f>G6*0.0039%</f>
        <v>10.8830592</v>
      </c>
      <c r="H12" s="8">
        <f>H6*0.0039%</f>
        <v>12.328095</v>
      </c>
      <c r="L12" s="11">
        <v>7.1459</v>
      </c>
      <c r="M12" s="8">
        <v>12.3281</v>
      </c>
    </row>
    <row r="13" spans="1:13" ht="12.75">
      <c r="A13" s="7" t="s">
        <v>16</v>
      </c>
      <c r="B13" s="4" t="s">
        <v>18</v>
      </c>
      <c r="C13" s="10">
        <f>C6*0.002%</f>
        <v>9.98</v>
      </c>
      <c r="D13" s="8">
        <f>D6*0.01%</f>
        <v>42.976800000000004</v>
      </c>
      <c r="E13" s="11">
        <f>E6*0.002%</f>
        <v>6.363424000000001</v>
      </c>
      <c r="F13" s="8">
        <f>F6*0.002%</f>
        <v>6.3363520000000015</v>
      </c>
      <c r="G13" s="11">
        <f>G6*0.002%</f>
        <v>5.581056</v>
      </c>
      <c r="H13" s="8">
        <f>H6*0.002%</f>
        <v>6.322100000000001</v>
      </c>
      <c r="L13" s="11">
        <v>3.8627</v>
      </c>
      <c r="M13" s="8">
        <v>6.3221</v>
      </c>
    </row>
    <row r="14" spans="1:13" ht="12.75">
      <c r="A14" s="7" t="s">
        <v>37</v>
      </c>
      <c r="B14" s="4" t="s">
        <v>38</v>
      </c>
      <c r="C14" s="10">
        <f aca="true" t="shared" si="3" ref="C14:H14">C9*18%</f>
        <v>44.91</v>
      </c>
      <c r="D14" s="8">
        <f t="shared" si="3"/>
        <v>38.679120000000005</v>
      </c>
      <c r="E14" s="11">
        <f t="shared" si="3"/>
        <v>28.635407999999998</v>
      </c>
      <c r="F14" s="8">
        <f t="shared" si="3"/>
        <v>28.513584</v>
      </c>
      <c r="G14" s="11">
        <f t="shared" si="3"/>
        <v>25.114752</v>
      </c>
      <c r="H14" s="8">
        <f t="shared" si="3"/>
        <v>28.449450000000002</v>
      </c>
      <c r="L14" s="11">
        <v>9.94</v>
      </c>
      <c r="M14" s="8">
        <v>16.23</v>
      </c>
    </row>
    <row r="15" spans="1:8" ht="12.75">
      <c r="A15" s="7" t="s">
        <v>10</v>
      </c>
      <c r="B15" s="7"/>
      <c r="C15" s="6">
        <f>C6+C9+C12+C13+C14</f>
        <v>499322.85299999994</v>
      </c>
      <c r="D15" s="6">
        <f>D6-(D9+D11+D12+D13+D14)</f>
        <v>429411.29256</v>
      </c>
      <c r="E15" s="6">
        <f>E6+E9+E12+E13+E14</f>
        <v>318377.6931088</v>
      </c>
      <c r="F15" s="6">
        <f>F6-(F9+F11+F12+F13+F14)</f>
        <v>316580.30361760006</v>
      </c>
      <c r="G15" s="6">
        <f>G6+G9+G12+G13+G14</f>
        <v>279233.9052672</v>
      </c>
      <c r="H15" s="6">
        <f>H6-(H9+H11+H12+H13+H14)</f>
        <v>315868.237355</v>
      </c>
    </row>
    <row r="16" spans="1:8" ht="12.75">
      <c r="A16" s="7" t="s">
        <v>11</v>
      </c>
      <c r="B16" s="7"/>
      <c r="C16" s="6">
        <f aca="true" t="shared" si="4" ref="C16:H16">C15/C4</f>
        <v>2496.6142649999997</v>
      </c>
      <c r="D16" s="6">
        <f t="shared" si="4"/>
        <v>571.0256549999999</v>
      </c>
      <c r="E16" s="6">
        <f t="shared" si="4"/>
        <v>846.7491838</v>
      </c>
      <c r="F16" s="6">
        <f t="shared" si="4"/>
        <v>841.9688926000001</v>
      </c>
      <c r="G16" s="6">
        <f t="shared" si="4"/>
        <v>894.9804656000001</v>
      </c>
      <c r="H16" s="6">
        <f t="shared" si="4"/>
        <v>33.0752081</v>
      </c>
    </row>
    <row r="18" spans="5:11" ht="12.75">
      <c r="E18" s="12" t="s">
        <v>41</v>
      </c>
      <c r="F18" s="12" t="s">
        <v>41</v>
      </c>
      <c r="J18" s="12"/>
      <c r="K18" s="12" t="s">
        <v>41</v>
      </c>
    </row>
    <row r="19" spans="5:11" ht="12.75">
      <c r="E19" s="5" t="s">
        <v>0</v>
      </c>
      <c r="F19" s="5" t="s">
        <v>12</v>
      </c>
      <c r="J19" s="5" t="s">
        <v>0</v>
      </c>
      <c r="K19" s="5" t="s">
        <v>12</v>
      </c>
    </row>
    <row r="20" spans="5:11" ht="12.75">
      <c r="E20" s="7"/>
      <c r="F20" s="7"/>
      <c r="J20" s="7"/>
      <c r="K20" s="7"/>
    </row>
    <row r="21" spans="1:11" ht="12.75">
      <c r="A21" s="7" t="s">
        <v>1</v>
      </c>
      <c r="E21" s="6">
        <v>100</v>
      </c>
      <c r="F21" s="6">
        <v>100</v>
      </c>
      <c r="J21" s="6">
        <v>0</v>
      </c>
      <c r="K21" s="6">
        <v>752</v>
      </c>
    </row>
    <row r="22" spans="1:11" ht="12.75">
      <c r="A22" s="7" t="s">
        <v>2</v>
      </c>
      <c r="E22" s="6">
        <v>556.45</v>
      </c>
      <c r="F22" s="6">
        <v>560</v>
      </c>
      <c r="J22" s="6">
        <v>0</v>
      </c>
      <c r="K22" s="6">
        <v>571.5</v>
      </c>
    </row>
    <row r="23" spans="1:11" ht="12.75">
      <c r="A23" s="7" t="s">
        <v>3</v>
      </c>
      <c r="E23" s="6">
        <f>E22*E21</f>
        <v>55645.00000000001</v>
      </c>
      <c r="F23" s="6">
        <f>F22*F21</f>
        <v>56000</v>
      </c>
      <c r="J23" s="6">
        <f>J22*J21</f>
        <v>0</v>
      </c>
      <c r="K23" s="6">
        <f>K22*K21</f>
        <v>429768</v>
      </c>
    </row>
    <row r="24" spans="1:11" ht="12.75">
      <c r="A24" s="7" t="s">
        <v>4</v>
      </c>
      <c r="E24" s="6">
        <v>0.05</v>
      </c>
      <c r="F24" s="6">
        <v>0.05</v>
      </c>
      <c r="J24" s="6">
        <v>0.05</v>
      </c>
      <c r="K24" s="6">
        <v>0.05</v>
      </c>
    </row>
    <row r="25" spans="1:11" ht="12.75">
      <c r="A25" s="7" t="s">
        <v>5</v>
      </c>
      <c r="E25" s="6">
        <f>E22*E24%</f>
        <v>0.27822500000000006</v>
      </c>
      <c r="F25" s="6">
        <f>F22*F24%</f>
        <v>0.28</v>
      </c>
      <c r="J25" s="6">
        <f>J22*J24%</f>
        <v>0</v>
      </c>
      <c r="K25" s="6">
        <f>K22*K24%</f>
        <v>0.28575</v>
      </c>
    </row>
    <row r="26" spans="1:11" ht="12.75">
      <c r="A26" s="7" t="s">
        <v>6</v>
      </c>
      <c r="E26" s="6">
        <f>E23*E24%</f>
        <v>27.822500000000005</v>
      </c>
      <c r="F26" s="6">
        <f>F23*F24%</f>
        <v>28</v>
      </c>
      <c r="J26" s="6">
        <f>J23*J24%</f>
        <v>0</v>
      </c>
      <c r="K26" s="6">
        <f>K23*K24%</f>
        <v>214.88400000000001</v>
      </c>
    </row>
    <row r="27" spans="1:11" ht="12.75">
      <c r="A27" s="7" t="s">
        <v>7</v>
      </c>
      <c r="E27" s="6">
        <f>E22+E25</f>
        <v>556.7282250000001</v>
      </c>
      <c r="F27" s="6">
        <f>F22-F25</f>
        <v>559.72</v>
      </c>
      <c r="J27" s="6">
        <f>J22+J25</f>
        <v>0</v>
      </c>
      <c r="K27" s="6">
        <f>K22-K25</f>
        <v>571.21425</v>
      </c>
    </row>
    <row r="28" spans="1:13" ht="12.75">
      <c r="A28" s="7" t="s">
        <v>8</v>
      </c>
      <c r="E28" s="9">
        <v>0</v>
      </c>
      <c r="F28" s="8">
        <f>F23*0.05%</f>
        <v>28</v>
      </c>
      <c r="H28" s="8"/>
      <c r="J28" s="9">
        <v>0</v>
      </c>
      <c r="K28" s="8">
        <f>K23*0.05%</f>
        <v>214.88400000000001</v>
      </c>
      <c r="M28" s="8"/>
    </row>
    <row r="29" spans="1:13" ht="12.75">
      <c r="A29" s="7" t="s">
        <v>9</v>
      </c>
      <c r="E29" s="11">
        <f>E23*0.0037%</f>
        <v>2.0588650000000004</v>
      </c>
      <c r="F29" s="8">
        <f>F23*0.0037%</f>
        <v>2.072</v>
      </c>
      <c r="G29" s="11"/>
      <c r="H29" s="8"/>
      <c r="J29" s="11">
        <f>J23*0.0037%</f>
        <v>0</v>
      </c>
      <c r="K29" s="8">
        <f>K23*0.0037%</f>
        <v>15.901416000000003</v>
      </c>
      <c r="L29" s="11"/>
      <c r="M29" s="8"/>
    </row>
    <row r="30" spans="1:13" ht="12.75">
      <c r="A30" s="7" t="s">
        <v>16</v>
      </c>
      <c r="E30" s="11">
        <f>E23*0.002%</f>
        <v>1.1129000000000002</v>
      </c>
      <c r="F30" s="8">
        <f>F23*0.002%</f>
        <v>1.12</v>
      </c>
      <c r="G30" s="11"/>
      <c r="H30" s="8"/>
      <c r="J30" s="11">
        <f>J23*0.002%</f>
        <v>0</v>
      </c>
      <c r="K30" s="8">
        <f>K23*0.002%</f>
        <v>8.595360000000001</v>
      </c>
      <c r="L30" s="11"/>
      <c r="M30" s="8"/>
    </row>
    <row r="31" spans="1:13" ht="12.75">
      <c r="A31" s="7" t="s">
        <v>42</v>
      </c>
      <c r="E31" s="11">
        <f>F31</f>
        <v>5.04</v>
      </c>
      <c r="F31" s="8">
        <f>F26*18%</f>
        <v>5.04</v>
      </c>
      <c r="G31" s="11"/>
      <c r="H31" s="8"/>
      <c r="J31" s="11">
        <f>J26*10.3%</f>
        <v>0</v>
      </c>
      <c r="K31" s="8">
        <f>K26*18%</f>
        <v>38.679120000000005</v>
      </c>
      <c r="L31" s="11"/>
      <c r="M31" s="8"/>
    </row>
    <row r="32" spans="1:11" ht="12.75">
      <c r="A32" s="7" t="s">
        <v>10</v>
      </c>
      <c r="E32" s="6">
        <f>E23+E26+E29+E30+E31</f>
        <v>55681.03426500001</v>
      </c>
      <c r="F32" s="6">
        <f>F23-(F26+F28+F29+F30+F31)</f>
        <v>55935.768</v>
      </c>
      <c r="J32" s="6">
        <f>J23+J26+J29+J30+J31</f>
        <v>0</v>
      </c>
      <c r="K32" s="6">
        <f>K23-(K26+K28+K29+K30+K31)</f>
        <v>429275.056104</v>
      </c>
    </row>
    <row r="33" spans="1:11" ht="12.75">
      <c r="A33" s="7" t="s">
        <v>11</v>
      </c>
      <c r="E33" s="6">
        <f>E32/E21</f>
        <v>556.81034265</v>
      </c>
      <c r="F33" s="6">
        <f>F32/F21</f>
        <v>559.35768</v>
      </c>
      <c r="J33" s="6" t="e">
        <f>J32/J21</f>
        <v>#DIV/0!</v>
      </c>
      <c r="K33" s="6">
        <f>K32/K21</f>
        <v>570.8444895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22.00390625" style="0" bestFit="1" customWidth="1"/>
    <col min="2" max="2" width="7.28125" style="0" bestFit="1" customWidth="1"/>
    <col min="3" max="4" width="9.57421875" style="0" bestFit="1" customWidth="1"/>
    <col min="5" max="5" width="10.28125" style="0" bestFit="1" customWidth="1"/>
    <col min="6" max="13" width="9.57421875" style="0" bestFit="1" customWidth="1"/>
    <col min="14" max="14" width="7.140625" style="0" bestFit="1" customWidth="1"/>
  </cols>
  <sheetData>
    <row r="1" spans="2:6" ht="12.75">
      <c r="B1" s="71" t="s">
        <v>20</v>
      </c>
      <c r="C1" s="71"/>
      <c r="D1" s="71"/>
      <c r="E1" s="12"/>
      <c r="F1" s="12"/>
    </row>
    <row r="2" spans="2:14" ht="12.75">
      <c r="B2" s="5"/>
      <c r="C2" s="5" t="s">
        <v>0</v>
      </c>
      <c r="D2" s="5" t="s">
        <v>12</v>
      </c>
      <c r="E2" s="5" t="s">
        <v>0</v>
      </c>
      <c r="F2" s="5" t="s">
        <v>12</v>
      </c>
      <c r="G2" s="5" t="s">
        <v>0</v>
      </c>
      <c r="H2" s="5" t="s">
        <v>12</v>
      </c>
      <c r="I2" s="5" t="s">
        <v>0</v>
      </c>
      <c r="J2" s="5" t="s">
        <v>12</v>
      </c>
      <c r="K2" s="5" t="s">
        <v>0</v>
      </c>
      <c r="L2" s="5" t="s">
        <v>12</v>
      </c>
      <c r="M2" s="5" t="s">
        <v>0</v>
      </c>
      <c r="N2" s="5" t="s">
        <v>12</v>
      </c>
    </row>
    <row r="3" spans="2:14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1</v>
      </c>
      <c r="B4" s="7"/>
      <c r="C4" s="6">
        <v>100</v>
      </c>
      <c r="D4" s="6">
        <v>100</v>
      </c>
      <c r="E4" s="6"/>
      <c r="F4" s="6">
        <v>1125</v>
      </c>
      <c r="G4" s="6"/>
      <c r="H4" s="6"/>
      <c r="I4" s="6"/>
      <c r="J4" s="6"/>
      <c r="K4" s="6"/>
      <c r="L4" s="6"/>
      <c r="M4" s="6"/>
      <c r="N4" s="6"/>
    </row>
    <row r="5" spans="1:14" ht="12.75">
      <c r="A5" s="7" t="s">
        <v>2</v>
      </c>
      <c r="B5" s="7"/>
      <c r="C5" s="6">
        <v>142.25</v>
      </c>
      <c r="D5" s="6">
        <v>140.4</v>
      </c>
      <c r="E5" s="6"/>
      <c r="F5" s="6">
        <v>268.45</v>
      </c>
      <c r="G5" s="6"/>
      <c r="H5" s="6"/>
      <c r="I5" s="6"/>
      <c r="J5" s="6"/>
      <c r="K5" s="6"/>
      <c r="L5" s="6"/>
      <c r="M5" s="6"/>
      <c r="N5" s="6"/>
    </row>
    <row r="6" spans="1:14" ht="12.75">
      <c r="A6" s="7" t="s">
        <v>3</v>
      </c>
      <c r="B6" s="7"/>
      <c r="C6" s="6">
        <f aca="true" t="shared" si="0" ref="C6:N6">C5*C4</f>
        <v>14225</v>
      </c>
      <c r="D6" s="6">
        <f t="shared" si="0"/>
        <v>14040</v>
      </c>
      <c r="E6" s="6">
        <f t="shared" si="0"/>
        <v>0</v>
      </c>
      <c r="F6" s="6">
        <f t="shared" si="0"/>
        <v>302006.25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</row>
    <row r="7" spans="1:14" ht="12.75">
      <c r="A7" s="7" t="s">
        <v>4</v>
      </c>
      <c r="B7" s="7"/>
      <c r="C7" s="6">
        <v>0.05</v>
      </c>
      <c r="D7" s="6">
        <v>0.05</v>
      </c>
      <c r="E7" s="6">
        <v>2</v>
      </c>
      <c r="F7" s="6">
        <v>0.05</v>
      </c>
      <c r="G7" s="6">
        <v>0.05</v>
      </c>
      <c r="H7" s="6">
        <v>0.05</v>
      </c>
      <c r="I7" s="6">
        <v>0.05</v>
      </c>
      <c r="J7" s="6">
        <v>0.05</v>
      </c>
      <c r="K7" s="6">
        <v>0.05</v>
      </c>
      <c r="L7" s="6">
        <v>0.05</v>
      </c>
      <c r="M7" s="6">
        <v>0.05</v>
      </c>
      <c r="N7" s="6">
        <v>0.05</v>
      </c>
    </row>
    <row r="8" spans="1:14" ht="12.75">
      <c r="A8" s="7" t="s">
        <v>5</v>
      </c>
      <c r="B8" s="7"/>
      <c r="C8" s="6">
        <f aca="true" t="shared" si="1" ref="C8:N8">C5*C7%</f>
        <v>0.07112500000000001</v>
      </c>
      <c r="D8" s="6">
        <f t="shared" si="1"/>
        <v>0.0702</v>
      </c>
      <c r="E8" s="6">
        <f t="shared" si="1"/>
        <v>0</v>
      </c>
      <c r="F8" s="6">
        <f t="shared" si="1"/>
        <v>0.134225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</row>
    <row r="9" spans="1:14" ht="12.75">
      <c r="A9" s="7" t="s">
        <v>6</v>
      </c>
      <c r="B9" s="7"/>
      <c r="C9" s="6">
        <f>C6*C7%</f>
        <v>7.1125</v>
      </c>
      <c r="D9" s="6">
        <f>D6*D7%</f>
        <v>7.0200000000000005</v>
      </c>
      <c r="E9" s="6">
        <f>E7*E4</f>
        <v>0</v>
      </c>
      <c r="F9" s="6">
        <f aca="true" t="shared" si="2" ref="F9:K9">F6*F7%</f>
        <v>151.003125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v>1000</v>
      </c>
      <c r="M9" s="6">
        <f>M6*M7%</f>
        <v>0</v>
      </c>
      <c r="N9" s="6">
        <f>N6*N7%</f>
        <v>0</v>
      </c>
    </row>
    <row r="10" spans="1:14" ht="12.75">
      <c r="A10" s="7" t="s">
        <v>7</v>
      </c>
      <c r="B10" s="7"/>
      <c r="C10" s="6">
        <f>C5+C8</f>
        <v>142.321125</v>
      </c>
      <c r="D10" s="6">
        <f>D5-D8</f>
        <v>140.3298</v>
      </c>
      <c r="E10" s="6">
        <f>E5+E8</f>
        <v>0</v>
      </c>
      <c r="F10" s="6">
        <f>F5-F8</f>
        <v>268.315775</v>
      </c>
      <c r="G10" s="6">
        <f>G5+G8</f>
        <v>0</v>
      </c>
      <c r="H10" s="6">
        <f>H5-H8</f>
        <v>0</v>
      </c>
      <c r="I10" s="6">
        <f>I5+I8</f>
        <v>0</v>
      </c>
      <c r="J10" s="6">
        <f>J5-J8</f>
        <v>0</v>
      </c>
      <c r="K10" s="6">
        <f>K5+K8</f>
        <v>0</v>
      </c>
      <c r="L10" s="6">
        <f>L5-L8</f>
        <v>0</v>
      </c>
      <c r="M10" s="6">
        <f>M5+M8</f>
        <v>0</v>
      </c>
      <c r="N10" s="6">
        <f>N5-N8</f>
        <v>0</v>
      </c>
    </row>
    <row r="11" spans="1:14" ht="12.75">
      <c r="A11" s="7" t="s">
        <v>8</v>
      </c>
      <c r="B11" s="4" t="s">
        <v>19</v>
      </c>
      <c r="C11" s="9">
        <v>0</v>
      </c>
      <c r="D11" s="8">
        <f>D6*0.017%</f>
        <v>2.3868</v>
      </c>
      <c r="E11" s="9">
        <v>0</v>
      </c>
      <c r="F11" s="8">
        <f>F6*0.017%</f>
        <v>51.34106250000001</v>
      </c>
      <c r="G11" s="9">
        <v>0</v>
      </c>
      <c r="H11" s="8">
        <f>H6*0.017%</f>
        <v>0</v>
      </c>
      <c r="I11" s="9">
        <v>0</v>
      </c>
      <c r="J11" s="8">
        <f>J6*0.017%</f>
        <v>0</v>
      </c>
      <c r="K11" s="9">
        <v>0</v>
      </c>
      <c r="L11" s="8">
        <f>L6*0.017%</f>
        <v>0</v>
      </c>
      <c r="M11" s="9">
        <v>0</v>
      </c>
      <c r="N11" s="8">
        <f>N6*0.017%</f>
        <v>0</v>
      </c>
    </row>
    <row r="12" spans="1:14" ht="12.75">
      <c r="A12" s="7" t="s">
        <v>9</v>
      </c>
      <c r="B12" s="4" t="s">
        <v>21</v>
      </c>
      <c r="C12" s="11">
        <f aca="true" t="shared" si="3" ref="C12:J12">C6*0.0037%</f>
        <v>0.526325</v>
      </c>
      <c r="D12" s="8">
        <f t="shared" si="3"/>
        <v>0.51948</v>
      </c>
      <c r="E12" s="11">
        <f t="shared" si="3"/>
        <v>0</v>
      </c>
      <c r="F12" s="8">
        <f t="shared" si="3"/>
        <v>11.174231250000002</v>
      </c>
      <c r="G12" s="11">
        <f t="shared" si="3"/>
        <v>0</v>
      </c>
      <c r="H12" s="8">
        <f t="shared" si="3"/>
        <v>0</v>
      </c>
      <c r="I12" s="11">
        <f t="shared" si="3"/>
        <v>0</v>
      </c>
      <c r="J12" s="8">
        <f t="shared" si="3"/>
        <v>0</v>
      </c>
      <c r="K12" s="11">
        <f>K6*0.0039%</f>
        <v>0</v>
      </c>
      <c r="L12" s="8">
        <f>L6*0.057%</f>
        <v>0</v>
      </c>
      <c r="M12" s="11">
        <f>M6*0.0039%</f>
        <v>0</v>
      </c>
      <c r="N12" s="8">
        <f>N6*0.0039%</f>
        <v>0</v>
      </c>
    </row>
    <row r="13" spans="1:14" ht="12.75">
      <c r="A13" s="7" t="s">
        <v>16</v>
      </c>
      <c r="B13" s="4" t="s">
        <v>18</v>
      </c>
      <c r="C13" s="11">
        <f aca="true" t="shared" si="4" ref="C13:N13">C6*0.002%</f>
        <v>0.28450000000000003</v>
      </c>
      <c r="D13" s="8">
        <f t="shared" si="4"/>
        <v>0.28080000000000005</v>
      </c>
      <c r="E13" s="11">
        <f t="shared" si="4"/>
        <v>0</v>
      </c>
      <c r="F13" s="8">
        <f t="shared" si="4"/>
        <v>6.040125000000001</v>
      </c>
      <c r="G13" s="11">
        <f t="shared" si="4"/>
        <v>0</v>
      </c>
      <c r="H13" s="8">
        <f t="shared" si="4"/>
        <v>0</v>
      </c>
      <c r="I13" s="11">
        <f t="shared" si="4"/>
        <v>0</v>
      </c>
      <c r="J13" s="8">
        <f t="shared" si="4"/>
        <v>0</v>
      </c>
      <c r="K13" s="11">
        <f t="shared" si="4"/>
        <v>0</v>
      </c>
      <c r="L13" s="8">
        <f t="shared" si="4"/>
        <v>0</v>
      </c>
      <c r="M13" s="11">
        <f t="shared" si="4"/>
        <v>0</v>
      </c>
      <c r="N13" s="8">
        <f t="shared" si="4"/>
        <v>0</v>
      </c>
    </row>
    <row r="14" spans="1:14" ht="12.75">
      <c r="A14" s="7" t="s">
        <v>15</v>
      </c>
      <c r="B14" s="4" t="s">
        <v>17</v>
      </c>
      <c r="C14" s="11">
        <f aca="true" t="shared" si="5" ref="C14:N14">C9*10.3%</f>
        <v>0.7325875000000001</v>
      </c>
      <c r="D14" s="8">
        <f t="shared" si="5"/>
        <v>0.7230600000000001</v>
      </c>
      <c r="E14" s="11">
        <f t="shared" si="5"/>
        <v>0</v>
      </c>
      <c r="F14" s="8">
        <f t="shared" si="5"/>
        <v>15.553321875000002</v>
      </c>
      <c r="G14" s="11">
        <f t="shared" si="5"/>
        <v>0</v>
      </c>
      <c r="H14" s="8">
        <f t="shared" si="5"/>
        <v>0</v>
      </c>
      <c r="I14" s="11">
        <f t="shared" si="5"/>
        <v>0</v>
      </c>
      <c r="J14" s="8">
        <f t="shared" si="5"/>
        <v>0</v>
      </c>
      <c r="K14" s="11">
        <f t="shared" si="5"/>
        <v>0</v>
      </c>
      <c r="L14" s="8">
        <f t="shared" si="5"/>
        <v>103.00000000000001</v>
      </c>
      <c r="M14" s="11">
        <f t="shared" si="5"/>
        <v>0</v>
      </c>
      <c r="N14" s="8">
        <f t="shared" si="5"/>
        <v>0</v>
      </c>
    </row>
    <row r="15" spans="1:14" ht="12.75">
      <c r="A15" s="7" t="s">
        <v>10</v>
      </c>
      <c r="B15" s="7"/>
      <c r="C15" s="6">
        <f>C6+C9+C12+C13+C14</f>
        <v>14233.6559125</v>
      </c>
      <c r="D15" s="6">
        <f>D6-(D9+D11+D12+D13+D14)</f>
        <v>14029.06986</v>
      </c>
      <c r="E15" s="6">
        <f>E6+E9+E12+E13+E14</f>
        <v>0</v>
      </c>
      <c r="F15" s="6">
        <f>F6-(F9+F11+F12+F13+F14)</f>
        <v>301771.138134375</v>
      </c>
      <c r="G15" s="6">
        <f>G6+G9+G12+G13+G14</f>
        <v>0</v>
      </c>
      <c r="H15" s="6">
        <f>H6-(H9+H11+H12+H13+H14)</f>
        <v>0</v>
      </c>
      <c r="I15" s="6">
        <f>I6+I9+I12+I13+I14</f>
        <v>0</v>
      </c>
      <c r="J15" s="6">
        <f>J6-(J9+J11+J12+J13+J14)</f>
        <v>0</v>
      </c>
      <c r="K15" s="6">
        <f>K6+K9+K12+K13+K14</f>
        <v>0</v>
      </c>
      <c r="L15" s="6">
        <f>L6-(L9+L11+L12+L13+L14)</f>
        <v>-1103</v>
      </c>
      <c r="M15" s="6">
        <f>M6+M9+M12+M13+M14</f>
        <v>0</v>
      </c>
      <c r="N15" s="6">
        <f>N6-(N9+N11+N12+N13+N14)</f>
        <v>0</v>
      </c>
    </row>
    <row r="16" spans="1:14" ht="12.75">
      <c r="A16" s="7" t="s">
        <v>11</v>
      </c>
      <c r="B16" s="7"/>
      <c r="C16" s="6">
        <f aca="true" t="shared" si="6" ref="C16:N16">C15/C4</f>
        <v>142.336559125</v>
      </c>
      <c r="D16" s="6">
        <f t="shared" si="6"/>
        <v>140.29069859999998</v>
      </c>
      <c r="E16" s="6" t="e">
        <f t="shared" si="6"/>
        <v>#DIV/0!</v>
      </c>
      <c r="F16" s="6">
        <f t="shared" si="6"/>
        <v>268.241011675</v>
      </c>
      <c r="G16" s="6" t="e">
        <f t="shared" si="6"/>
        <v>#DIV/0!</v>
      </c>
      <c r="H16" s="6" t="e">
        <f t="shared" si="6"/>
        <v>#DIV/0!</v>
      </c>
      <c r="I16" s="6" t="e">
        <f t="shared" si="6"/>
        <v>#DIV/0!</v>
      </c>
      <c r="J16" s="6" t="e">
        <f t="shared" si="6"/>
        <v>#DIV/0!</v>
      </c>
      <c r="K16" s="6" t="e">
        <f t="shared" si="6"/>
        <v>#DIV/0!</v>
      </c>
      <c r="L16" s="6" t="e">
        <f t="shared" si="6"/>
        <v>#DIV/0!</v>
      </c>
      <c r="M16" s="6" t="e">
        <f t="shared" si="6"/>
        <v>#DIV/0!</v>
      </c>
      <c r="N16" s="6" t="e">
        <f t="shared" si="6"/>
        <v>#DIV/0!</v>
      </c>
    </row>
    <row r="18" ht="12.75">
      <c r="D18" s="15">
        <f>D12+C12</f>
        <v>1.045805</v>
      </c>
    </row>
    <row r="19" spans="1:8" ht="12.75">
      <c r="A19">
        <v>0.017</v>
      </c>
      <c r="B19">
        <v>0.017</v>
      </c>
      <c r="D19" s="15">
        <f>69.4893-D18</f>
        <v>68.443495</v>
      </c>
      <c r="G19">
        <f>(200*83.5)+(300*83.7)</f>
        <v>41810</v>
      </c>
      <c r="H19">
        <f>G19/500</f>
        <v>83.62</v>
      </c>
    </row>
    <row r="20" spans="1:5" ht="12.75">
      <c r="A20">
        <v>0.0037</v>
      </c>
      <c r="B20">
        <v>0.057</v>
      </c>
      <c r="E20" s="15" t="e">
        <f>D19*100/E6</f>
        <v>#DIV/0!</v>
      </c>
    </row>
    <row r="21" spans="1:2" ht="12.75">
      <c r="A21">
        <v>0.002</v>
      </c>
      <c r="B21">
        <v>0.002</v>
      </c>
    </row>
    <row r="22" spans="3:14" ht="12.75">
      <c r="C22" s="5" t="s">
        <v>0</v>
      </c>
      <c r="D22" s="5" t="s">
        <v>12</v>
      </c>
      <c r="E22" s="5" t="s">
        <v>0</v>
      </c>
      <c r="F22" s="5" t="s">
        <v>12</v>
      </c>
      <c r="G22" s="5" t="s">
        <v>0</v>
      </c>
      <c r="H22" s="5" t="s">
        <v>12</v>
      </c>
      <c r="I22" s="5" t="s">
        <v>0</v>
      </c>
      <c r="J22" s="5" t="s">
        <v>12</v>
      </c>
      <c r="K22" s="5" t="s">
        <v>0</v>
      </c>
      <c r="L22" s="5" t="s">
        <v>12</v>
      </c>
      <c r="M22" s="5" t="s">
        <v>0</v>
      </c>
      <c r="N22" s="5" t="s">
        <v>12</v>
      </c>
    </row>
    <row r="23" spans="3:14" ht="12.7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3:14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3:14" ht="12.75">
      <c r="C26" s="6">
        <f aca="true" t="shared" si="7" ref="C26:N26">C25*C24</f>
        <v>0</v>
      </c>
      <c r="D26" s="6">
        <f t="shared" si="7"/>
        <v>0</v>
      </c>
      <c r="E26" s="6">
        <f t="shared" si="7"/>
        <v>0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</row>
    <row r="27" spans="3:14" ht="12.75">
      <c r="C27" s="6">
        <v>0.05</v>
      </c>
      <c r="D27" s="6">
        <v>0.05</v>
      </c>
      <c r="E27" s="6">
        <v>2</v>
      </c>
      <c r="F27" s="6">
        <v>0.05</v>
      </c>
      <c r="G27" s="6">
        <v>0.05</v>
      </c>
      <c r="H27" s="6">
        <v>0.05</v>
      </c>
      <c r="I27" s="6">
        <v>0.05</v>
      </c>
      <c r="J27" s="6">
        <v>0.05</v>
      </c>
      <c r="K27" s="6">
        <v>0.05</v>
      </c>
      <c r="L27" s="6">
        <v>0.05</v>
      </c>
      <c r="M27" s="6">
        <v>0.05</v>
      </c>
      <c r="N27" s="6">
        <v>0.05</v>
      </c>
    </row>
    <row r="28" spans="3:14" ht="12.75">
      <c r="C28" s="6">
        <f aca="true" t="shared" si="8" ref="C28:N28">C25*C27%</f>
        <v>0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6">
        <f t="shared" si="8"/>
        <v>0</v>
      </c>
    </row>
    <row r="29" spans="3:14" ht="12.75">
      <c r="C29" s="6">
        <f>C26*C27%</f>
        <v>0</v>
      </c>
      <c r="D29" s="6">
        <f>D26*D27%</f>
        <v>0</v>
      </c>
      <c r="E29" s="6">
        <f>E27*E24</f>
        <v>0</v>
      </c>
      <c r="F29" s="6">
        <f aca="true" t="shared" si="9" ref="F29:N29">F26*F27%</f>
        <v>0</v>
      </c>
      <c r="G29" s="6">
        <f t="shared" si="9"/>
        <v>0</v>
      </c>
      <c r="H29" s="6">
        <f t="shared" si="9"/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6">
        <f t="shared" si="9"/>
        <v>0</v>
      </c>
    </row>
    <row r="30" spans="3:14" ht="12.75">
      <c r="C30" s="6">
        <f>C25+C28</f>
        <v>0</v>
      </c>
      <c r="D30" s="6">
        <f>D25-D28</f>
        <v>0</v>
      </c>
      <c r="E30" s="6">
        <f>E25+E28</f>
        <v>0</v>
      </c>
      <c r="F30" s="6">
        <f>F25-F28</f>
        <v>0</v>
      </c>
      <c r="G30" s="6">
        <f>G25+G28</f>
        <v>0</v>
      </c>
      <c r="H30" s="6">
        <f>H25-H28</f>
        <v>0</v>
      </c>
      <c r="I30" s="6">
        <f>I25+I28</f>
        <v>0</v>
      </c>
      <c r="J30" s="6">
        <f>J25-J28</f>
        <v>0</v>
      </c>
      <c r="K30" s="6">
        <f>K25+K28</f>
        <v>0</v>
      </c>
      <c r="L30" s="6">
        <f>L25-L28</f>
        <v>0</v>
      </c>
      <c r="M30" s="6">
        <f>M25+M28</f>
        <v>0</v>
      </c>
      <c r="N30" s="6">
        <f>N25-N28</f>
        <v>0</v>
      </c>
    </row>
    <row r="31" spans="3:14" ht="12.75">
      <c r="C31" s="9">
        <v>0</v>
      </c>
      <c r="D31" s="8">
        <f>D26*0.017%</f>
        <v>0</v>
      </c>
      <c r="E31" s="9">
        <v>0</v>
      </c>
      <c r="F31" s="8">
        <f>F26*0.017%</f>
        <v>0</v>
      </c>
      <c r="G31" s="9">
        <v>0</v>
      </c>
      <c r="H31" s="8">
        <f>H26*0.0165%</f>
        <v>0</v>
      </c>
      <c r="I31" s="9">
        <v>0</v>
      </c>
      <c r="J31" s="8">
        <f>J26*0.0165%</f>
        <v>0</v>
      </c>
      <c r="K31" s="9">
        <v>0</v>
      </c>
      <c r="L31" s="8">
        <f>L26*0.017%</f>
        <v>0</v>
      </c>
      <c r="M31" s="9">
        <v>0</v>
      </c>
      <c r="N31" s="8">
        <f>N26*0.017%</f>
        <v>0</v>
      </c>
    </row>
    <row r="32" spans="3:14" ht="12.75">
      <c r="C32" s="11">
        <f>C26*0.057%</f>
        <v>0</v>
      </c>
      <c r="D32" s="8">
        <f>D26*0.057%</f>
        <v>0</v>
      </c>
      <c r="E32" s="11">
        <f>E26*0.057%</f>
        <v>0</v>
      </c>
      <c r="F32" s="8">
        <f>F26*0.057%</f>
        <v>0</v>
      </c>
      <c r="G32" s="11">
        <f>G26*0.0037%</f>
        <v>0</v>
      </c>
      <c r="H32" s="8">
        <f>H26*0.0037%</f>
        <v>0</v>
      </c>
      <c r="I32" s="11">
        <f>I26*0.0037%</f>
        <v>0</v>
      </c>
      <c r="J32" s="8">
        <f>J26*0.0037%</f>
        <v>0</v>
      </c>
      <c r="K32" s="11">
        <f>K26*0.0039%</f>
        <v>0</v>
      </c>
      <c r="L32" s="8">
        <f>L26*0.0039%</f>
        <v>0</v>
      </c>
      <c r="M32" s="11">
        <f>M26*0.0039%</f>
        <v>0</v>
      </c>
      <c r="N32" s="8">
        <f>N26*0.0039%</f>
        <v>0</v>
      </c>
    </row>
    <row r="33" spans="3:14" ht="12.75">
      <c r="C33" s="11">
        <f aca="true" t="shared" si="10" ref="C33:N33">C26*0.002%</f>
        <v>0</v>
      </c>
      <c r="D33" s="8">
        <f t="shared" si="10"/>
        <v>0</v>
      </c>
      <c r="E33" s="11">
        <f t="shared" si="10"/>
        <v>0</v>
      </c>
      <c r="F33" s="8">
        <f t="shared" si="10"/>
        <v>0</v>
      </c>
      <c r="G33" s="11">
        <f t="shared" si="10"/>
        <v>0</v>
      </c>
      <c r="H33" s="8">
        <f t="shared" si="10"/>
        <v>0</v>
      </c>
      <c r="I33" s="11">
        <f t="shared" si="10"/>
        <v>0</v>
      </c>
      <c r="J33" s="8">
        <f t="shared" si="10"/>
        <v>0</v>
      </c>
      <c r="K33" s="11">
        <f t="shared" si="10"/>
        <v>0</v>
      </c>
      <c r="L33" s="8">
        <f t="shared" si="10"/>
        <v>0</v>
      </c>
      <c r="M33" s="11">
        <f t="shared" si="10"/>
        <v>0</v>
      </c>
      <c r="N33" s="8">
        <f t="shared" si="10"/>
        <v>0</v>
      </c>
    </row>
    <row r="34" spans="3:14" ht="12.75">
      <c r="C34" s="11">
        <f aca="true" t="shared" si="11" ref="C34:N34">C29*10.3%</f>
        <v>0</v>
      </c>
      <c r="D34" s="8">
        <f t="shared" si="11"/>
        <v>0</v>
      </c>
      <c r="E34" s="11">
        <f t="shared" si="11"/>
        <v>0</v>
      </c>
      <c r="F34" s="8">
        <f t="shared" si="11"/>
        <v>0</v>
      </c>
      <c r="G34" s="11">
        <f t="shared" si="11"/>
        <v>0</v>
      </c>
      <c r="H34" s="8">
        <f t="shared" si="11"/>
        <v>0</v>
      </c>
      <c r="I34" s="11">
        <f t="shared" si="11"/>
        <v>0</v>
      </c>
      <c r="J34" s="8">
        <f t="shared" si="11"/>
        <v>0</v>
      </c>
      <c r="K34" s="11">
        <f t="shared" si="11"/>
        <v>0</v>
      </c>
      <c r="L34" s="8">
        <f t="shared" si="11"/>
        <v>0</v>
      </c>
      <c r="M34" s="11">
        <f t="shared" si="11"/>
        <v>0</v>
      </c>
      <c r="N34" s="8">
        <f t="shared" si="11"/>
        <v>0</v>
      </c>
    </row>
    <row r="35" spans="3:14" ht="12.75">
      <c r="C35" s="6">
        <f>C26+C29+C32+C33+C34</f>
        <v>0</v>
      </c>
      <c r="D35" s="6">
        <f>D26-(D29+D31+D32+D33+D34)</f>
        <v>0</v>
      </c>
      <c r="E35" s="6">
        <f>E26+E29+E32+E33+E34</f>
        <v>0</v>
      </c>
      <c r="F35" s="6">
        <f>F26-(F29+F31+F32+F33+F34)</f>
        <v>0</v>
      </c>
      <c r="G35" s="6">
        <f>G26+G29+G32+G33+G34</f>
        <v>0</v>
      </c>
      <c r="H35" s="6">
        <f>H26-(H29+H31+H32+H33+H34)</f>
        <v>0</v>
      </c>
      <c r="I35" s="6">
        <f>I26+I29+I32+I33+I34</f>
        <v>0</v>
      </c>
      <c r="J35" s="6">
        <f>J26-(J29+J31+J32+J33+J34)</f>
        <v>0</v>
      </c>
      <c r="K35" s="6">
        <f>K26+K29+K32+K33+K34</f>
        <v>0</v>
      </c>
      <c r="L35" s="6">
        <f>L26-(L29+L31+L32+L33+L34)</f>
        <v>0</v>
      </c>
      <c r="M35" s="6">
        <f>M26+M29+M32+M33+M34</f>
        <v>0</v>
      </c>
      <c r="N35" s="6">
        <f>N26-(N29+N31+N32+N33+N34)</f>
        <v>0</v>
      </c>
    </row>
    <row r="36" spans="3:14" ht="12.75">
      <c r="C36" s="6" t="e">
        <f aca="true" t="shared" si="12" ref="C36:N36">C35/C24</f>
        <v>#DIV/0!</v>
      </c>
      <c r="D36" s="6" t="e">
        <f t="shared" si="12"/>
        <v>#DIV/0!</v>
      </c>
      <c r="E36" s="6" t="e">
        <f t="shared" si="12"/>
        <v>#DIV/0!</v>
      </c>
      <c r="F36" s="6" t="e">
        <f t="shared" si="12"/>
        <v>#DIV/0!</v>
      </c>
      <c r="G36" s="6" t="e">
        <f t="shared" si="12"/>
        <v>#DIV/0!</v>
      </c>
      <c r="H36" s="6" t="e">
        <f t="shared" si="12"/>
        <v>#DIV/0!</v>
      </c>
      <c r="I36" s="6" t="e">
        <f t="shared" si="12"/>
        <v>#DIV/0!</v>
      </c>
      <c r="J36" s="6" t="e">
        <f t="shared" si="12"/>
        <v>#DIV/0!</v>
      </c>
      <c r="K36" s="6" t="e">
        <f t="shared" si="12"/>
        <v>#DIV/0!</v>
      </c>
      <c r="L36" s="6" t="e">
        <f t="shared" si="12"/>
        <v>#DIV/0!</v>
      </c>
      <c r="M36" s="6" t="e">
        <f t="shared" si="12"/>
        <v>#DIV/0!</v>
      </c>
      <c r="N36" s="6" t="e">
        <f t="shared" si="12"/>
        <v>#DIV/0!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9.57421875" style="0" customWidth="1"/>
    <col min="2" max="2" width="15.7109375" style="0" customWidth="1"/>
    <col min="3" max="3" width="13.140625" style="0" customWidth="1"/>
  </cols>
  <sheetData>
    <row r="1" spans="1:3" ht="12.75">
      <c r="A1" s="30"/>
      <c r="B1" s="31" t="s">
        <v>32</v>
      </c>
      <c r="C1" s="32"/>
    </row>
    <row r="2" spans="1:3" ht="12.75">
      <c r="A2" s="31" t="s">
        <v>9</v>
      </c>
      <c r="B2" s="30" t="s">
        <v>30</v>
      </c>
      <c r="C2" s="33" t="s">
        <v>33</v>
      </c>
    </row>
    <row r="3" spans="1:3" ht="12.75">
      <c r="A3" s="30" t="s">
        <v>37</v>
      </c>
      <c r="B3" s="34">
        <v>1</v>
      </c>
      <c r="C3" s="35">
        <v>0.2575</v>
      </c>
    </row>
    <row r="4" spans="1:3" ht="12.75">
      <c r="A4" s="39" t="s">
        <v>16</v>
      </c>
      <c r="B4" s="40">
        <v>1</v>
      </c>
      <c r="C4" s="41">
        <v>0.2</v>
      </c>
    </row>
    <row r="5" spans="1:3" ht="12.75">
      <c r="A5" s="36" t="s">
        <v>29</v>
      </c>
      <c r="B5" s="37">
        <v>2</v>
      </c>
      <c r="C5" s="38">
        <v>0.4575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4.28125" style="0" bestFit="1" customWidth="1"/>
    <col min="2" max="2" width="5.00390625" style="0" customWidth="1"/>
    <col min="3" max="3" width="9.57421875" style="0" bestFit="1" customWidth="1"/>
    <col min="4" max="4" width="10.57421875" style="0" bestFit="1" customWidth="1"/>
  </cols>
  <sheetData>
    <row r="1" spans="1:2" ht="12.75">
      <c r="A1" s="22" t="s">
        <v>34</v>
      </c>
      <c r="B1" s="25"/>
    </row>
    <row r="2" spans="1:2" ht="12.75">
      <c r="A2" s="22" t="s">
        <v>8</v>
      </c>
      <c r="B2" s="25" t="s">
        <v>31</v>
      </c>
    </row>
    <row r="3" spans="1:2" ht="12.75">
      <c r="A3" s="21" t="s">
        <v>9</v>
      </c>
      <c r="B3" s="26">
        <v>1</v>
      </c>
    </row>
    <row r="4" spans="1:2" ht="12.75">
      <c r="A4" s="23" t="s">
        <v>16</v>
      </c>
      <c r="B4" s="27">
        <v>1</v>
      </c>
    </row>
    <row r="5" spans="1:2" ht="12.75">
      <c r="A5" s="24" t="s">
        <v>29</v>
      </c>
      <c r="B5" s="28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7.140625" style="0" bestFit="1" customWidth="1"/>
    <col min="2" max="2" width="19.57421875" style="0" customWidth="1"/>
    <col min="3" max="4" width="9.28125" style="0" customWidth="1"/>
    <col min="5" max="5" width="16.00390625" style="0" customWidth="1"/>
    <col min="6" max="6" width="21.00390625" style="0" customWidth="1"/>
  </cols>
  <sheetData>
    <row r="1" spans="1:6" ht="30" customHeight="1">
      <c r="A1" s="77" t="s">
        <v>43</v>
      </c>
      <c r="B1" s="78"/>
      <c r="C1" s="76" t="s">
        <v>89</v>
      </c>
      <c r="D1" s="76"/>
      <c r="E1" s="76"/>
      <c r="F1" s="69" t="s">
        <v>88</v>
      </c>
    </row>
    <row r="2" spans="1:6" ht="15.75">
      <c r="A2" s="62" t="s">
        <v>45</v>
      </c>
      <c r="B2" s="62" t="s">
        <v>46</v>
      </c>
      <c r="C2" s="62" t="s">
        <v>47</v>
      </c>
      <c r="D2" s="62" t="s">
        <v>87</v>
      </c>
      <c r="E2" s="62" t="s">
        <v>48</v>
      </c>
      <c r="F2" s="62" t="s">
        <v>49</v>
      </c>
    </row>
    <row r="3" spans="1:6" ht="42" customHeight="1">
      <c r="A3" s="63">
        <v>1</v>
      </c>
      <c r="B3" s="66" t="s">
        <v>50</v>
      </c>
      <c r="C3" s="43" t="s">
        <v>51</v>
      </c>
      <c r="D3" s="65">
        <v>37</v>
      </c>
      <c r="E3" s="67" t="s">
        <v>52</v>
      </c>
      <c r="F3" s="68" t="s">
        <v>53</v>
      </c>
    </row>
    <row r="4" spans="1:6" ht="15.75">
      <c r="A4" s="63">
        <v>2</v>
      </c>
      <c r="B4" s="66" t="s">
        <v>54</v>
      </c>
      <c r="C4" s="43" t="s">
        <v>55</v>
      </c>
      <c r="D4" s="64">
        <v>104</v>
      </c>
      <c r="E4" s="67" t="s">
        <v>52</v>
      </c>
      <c r="F4" s="68" t="s">
        <v>56</v>
      </c>
    </row>
    <row r="5" spans="1:6" ht="15.75">
      <c r="A5" s="63">
        <v>3</v>
      </c>
      <c r="B5" s="66" t="s">
        <v>57</v>
      </c>
      <c r="C5" s="43" t="s">
        <v>58</v>
      </c>
      <c r="D5" s="64">
        <v>10</v>
      </c>
      <c r="E5" s="67" t="s">
        <v>52</v>
      </c>
      <c r="F5" s="68" t="s">
        <v>56</v>
      </c>
    </row>
    <row r="6" spans="1:6" ht="42.75" customHeight="1">
      <c r="A6" s="63">
        <v>4</v>
      </c>
      <c r="B6" s="66" t="s">
        <v>59</v>
      </c>
      <c r="C6" s="43" t="s">
        <v>60</v>
      </c>
      <c r="D6" s="64">
        <v>10</v>
      </c>
      <c r="E6" s="67" t="s">
        <v>52</v>
      </c>
      <c r="F6" s="68" t="s">
        <v>61</v>
      </c>
    </row>
    <row r="7" spans="1:6" ht="48" customHeight="1">
      <c r="A7" s="63">
        <v>5</v>
      </c>
      <c r="B7" s="66" t="s">
        <v>62</v>
      </c>
      <c r="C7" s="43" t="s">
        <v>63</v>
      </c>
      <c r="D7" s="64">
        <v>1.5</v>
      </c>
      <c r="E7" s="67" t="s">
        <v>64</v>
      </c>
      <c r="F7" s="68" t="s">
        <v>61</v>
      </c>
    </row>
    <row r="8" spans="1:6" ht="33.75" customHeight="1">
      <c r="A8" s="63">
        <v>6</v>
      </c>
      <c r="B8" s="66" t="s">
        <v>65</v>
      </c>
      <c r="C8" s="43" t="s">
        <v>66</v>
      </c>
      <c r="D8" s="64">
        <v>12</v>
      </c>
      <c r="E8" s="67" t="s">
        <v>52</v>
      </c>
      <c r="F8" s="68" t="s">
        <v>67</v>
      </c>
    </row>
    <row r="9" spans="1:6" ht="33.75" customHeight="1">
      <c r="A9" s="63">
        <v>7</v>
      </c>
      <c r="B9" s="66" t="s">
        <v>68</v>
      </c>
      <c r="C9" s="43" t="s">
        <v>69</v>
      </c>
      <c r="D9" s="64">
        <v>12</v>
      </c>
      <c r="E9" s="67" t="s">
        <v>52</v>
      </c>
      <c r="F9" s="68" t="s">
        <v>70</v>
      </c>
    </row>
    <row r="10" spans="1:6" ht="15.75">
      <c r="A10" s="63">
        <v>8</v>
      </c>
      <c r="B10" s="66" t="s">
        <v>71</v>
      </c>
      <c r="C10" s="43" t="s">
        <v>72</v>
      </c>
      <c r="D10" s="64"/>
      <c r="E10" s="67" t="s">
        <v>64</v>
      </c>
      <c r="F10" s="68" t="s">
        <v>73</v>
      </c>
    </row>
    <row r="11" spans="1:6" ht="31.5">
      <c r="A11" s="63">
        <v>9</v>
      </c>
      <c r="B11" s="66" t="s">
        <v>74</v>
      </c>
      <c r="C11" s="43" t="s">
        <v>75</v>
      </c>
      <c r="D11" s="64">
        <v>5</v>
      </c>
      <c r="E11" s="67" t="s">
        <v>52</v>
      </c>
      <c r="F11" s="68" t="s">
        <v>61</v>
      </c>
    </row>
    <row r="12" spans="1:6" ht="15.75">
      <c r="A12" s="63">
        <v>10</v>
      </c>
      <c r="B12" s="66" t="s">
        <v>76</v>
      </c>
      <c r="C12" s="43" t="s">
        <v>77</v>
      </c>
      <c r="D12" s="64">
        <v>41</v>
      </c>
      <c r="E12" s="67" t="s">
        <v>52</v>
      </c>
      <c r="F12" s="68" t="s">
        <v>78</v>
      </c>
    </row>
    <row r="13" spans="1:6" ht="31.5">
      <c r="A13" s="63">
        <v>11</v>
      </c>
      <c r="B13" s="66" t="s">
        <v>79</v>
      </c>
      <c r="C13" s="43" t="s">
        <v>80</v>
      </c>
      <c r="D13" s="64">
        <v>9</v>
      </c>
      <c r="E13" s="67" t="s">
        <v>52</v>
      </c>
      <c r="F13" s="68" t="s">
        <v>81</v>
      </c>
    </row>
    <row r="14" spans="1:6" ht="31.5">
      <c r="A14" s="63">
        <v>12</v>
      </c>
      <c r="B14" s="66" t="s">
        <v>82</v>
      </c>
      <c r="C14" s="43" t="s">
        <v>83</v>
      </c>
      <c r="D14" s="64">
        <v>24</v>
      </c>
      <c r="E14" s="67" t="s">
        <v>64</v>
      </c>
      <c r="F14" s="68" t="s">
        <v>84</v>
      </c>
    </row>
    <row r="15" spans="1:6" ht="15.75">
      <c r="A15" s="63">
        <v>13</v>
      </c>
      <c r="B15" s="66" t="s">
        <v>85</v>
      </c>
      <c r="C15" s="43" t="s">
        <v>86</v>
      </c>
      <c r="D15" s="64">
        <v>4</v>
      </c>
      <c r="E15" s="67" t="s">
        <v>64</v>
      </c>
      <c r="F15" s="68" t="s">
        <v>84</v>
      </c>
    </row>
  </sheetData>
  <sheetProtection/>
  <mergeCells count="2">
    <mergeCell ref="C1:E1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anurag.rastogi</dc:creator>
  <cp:keywords/>
  <dc:description/>
  <cp:lastModifiedBy>Sushil</cp:lastModifiedBy>
  <cp:lastPrinted>2009-11-13T05:19:28Z</cp:lastPrinted>
  <dcterms:created xsi:type="dcterms:W3CDTF">2009-11-13T04:47:08Z</dcterms:created>
  <dcterms:modified xsi:type="dcterms:W3CDTF">2019-02-03T06:02:00Z</dcterms:modified>
  <cp:category/>
  <cp:version/>
  <cp:contentType/>
  <cp:contentStatus/>
</cp:coreProperties>
</file>